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17"/>
  <workbookPr/>
  <mc:AlternateContent xmlns:mc="http://schemas.openxmlformats.org/markup-compatibility/2006">
    <mc:Choice Requires="x15">
      <x15ac:absPath xmlns:x15ac="http://schemas.microsoft.com/office/spreadsheetml/2010/11/ac" url="C:\Users\rex_lee\Pictures\"/>
    </mc:Choice>
  </mc:AlternateContent>
  <xr:revisionPtr revIDLastSave="0" documentId="13_ncr:1_{54C83AE6-6852-494E-BA40-1EBBC6A89E49}" xr6:coauthVersionLast="47" xr6:coauthVersionMax="47" xr10:uidLastSave="{00000000-0000-0000-0000-000000000000}"/>
  <bookViews>
    <workbookView xWindow="0" yWindow="3270" windowWidth="25815" windowHeight="1396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2" i="1" l="1"/>
  <c r="I21" i="1"/>
  <c r="H20" i="1"/>
  <c r="I20" i="1" s="1"/>
  <c r="I19" i="1"/>
  <c r="H18" i="1"/>
  <c r="I18" i="1" s="1"/>
  <c r="H17" i="1"/>
  <c r="I17" i="1" s="1"/>
  <c r="H16" i="1"/>
  <c r="I16" i="1" s="1"/>
  <c r="H15" i="1"/>
  <c r="I15" i="1" s="1"/>
  <c r="H14" i="1"/>
  <c r="I14" i="1" s="1"/>
  <c r="H13" i="1"/>
  <c r="I13" i="1" s="1"/>
  <c r="I12" i="1"/>
  <c r="G11" i="1"/>
  <c r="I11" i="1" s="1"/>
  <c r="I10" i="1"/>
  <c r="H9" i="1"/>
  <c r="I9" i="1" s="1"/>
  <c r="I23" i="1" s="1"/>
  <c r="I24" i="1" l="1"/>
  <c r="I25" i="1" s="1"/>
</calcChain>
</file>

<file path=xl/sharedStrings.xml><?xml version="1.0" encoding="utf-8"?>
<sst xmlns="http://schemas.openxmlformats.org/spreadsheetml/2006/main" count="83" uniqueCount="75">
  <si>
    <t>26年度李宁品牌年度整合营销项目报价单</t>
  </si>
  <si>
    <t>注释</t>
  </si>
  <si>
    <t>1.请在项目描述栏里简要说明项目信息
2.请严格按照报价模板填写报价，不要改变报价模板结构，如对于项目需进一步明确请在备注中补充描述。</t>
  </si>
  <si>
    <t>项目名称</t>
  </si>
  <si>
    <t>李宁26年度品牌女子campaign</t>
  </si>
  <si>
    <t>品牌/部门名称</t>
  </si>
  <si>
    <t>李宁品牌策划部</t>
  </si>
  <si>
    <t>项目周期</t>
  </si>
  <si>
    <t>2025/9-2026/3</t>
  </si>
  <si>
    <t>报价日期</t>
  </si>
  <si>
    <t>供应商全称</t>
  </si>
  <si>
    <t>珠海睿与锐营销策划有限公司</t>
  </si>
  <si>
    <t>供应商项目负责人</t>
  </si>
  <si>
    <t>Jef Ji</t>
  </si>
  <si>
    <t>联系方式（手机）</t>
  </si>
  <si>
    <t>税率类型&amp;税率%</t>
  </si>
  <si>
    <t>付款账期</t>
  </si>
  <si>
    <t>收到发票后的25天内</t>
  </si>
  <si>
    <t>序号</t>
  </si>
  <si>
    <t>项目类别</t>
  </si>
  <si>
    <t>项目明细</t>
  </si>
  <si>
    <t>单位</t>
  </si>
  <si>
    <t>数量</t>
  </si>
  <si>
    <t>单价</t>
  </si>
  <si>
    <t>总价</t>
  </si>
  <si>
    <t>备注</t>
  </si>
  <si>
    <t>是否有第三方费用</t>
    <phoneticPr fontId="6" type="noConversion"/>
  </si>
  <si>
    <t>2602品牌女子营销</t>
  </si>
  <si>
    <t>IMC整合营销策略</t>
  </si>
  <si>
    <t>策略&amp;创意方案策划</t>
  </si>
  <si>
    <t>次</t>
  </si>
  <si>
    <t>根据项目预算（300w）的5%收取，交付内容包括：
 WIP 日常沟通，包含日常沟通、会议安排、物料审核等
- 消费者洞察&amp;运动场景分析
- 竞品分析
- 营销主题策略推导
- social activation传播规划，包含传播节奏梳理、内容亮点规划、媒体矩阵筛选
- 线下快闪目标人群定位、沟通信息规划和互动核心环节建议
*按照ratecard收取</t>
    <phoneticPr fontId="6" type="noConversion"/>
  </si>
  <si>
    <t>创意设计</t>
  </si>
  <si>
    <t>女性运动意见领袖短片脚本撰写</t>
    <phoneticPr fontId="6" type="noConversion"/>
  </si>
  <si>
    <t>条</t>
  </si>
  <si>
    <t>- 时长60s内,根据确认的女子运动意见领袖和品牌签约运动员撰写个人短片,用于社交媒体平台投放</t>
    <phoneticPr fontId="6" type="noConversion"/>
  </si>
  <si>
    <t>女性运动意见领袖KV设计</t>
  </si>
  <si>
    <t>张</t>
  </si>
  <si>
    <t>- 根据“那就看我的”视觉规范设计kv,中等复杂程度,可用于线上社交媒体和线下终端DP、快闪event使用
- 共10张，包括态度海报*3、群像海报*1和产品特写素材*6
- toolkit文件制作，包括字体设计、视觉创意阐述和视觉元素使用说明</t>
    <phoneticPr fontId="6" type="noConversion"/>
  </si>
  <si>
    <t>KV完稿制作</t>
  </si>
  <si>
    <t>- 根据线下门店尺寸和精度要求进行完稿制作并提交大档</t>
  </si>
  <si>
    <t>是</t>
    <phoneticPr fontId="6" type="noConversion"/>
  </si>
  <si>
    <t>拍摄监管</t>
    <phoneticPr fontId="6" type="noConversion"/>
  </si>
  <si>
    <t>拍摄&amp;后期创意监管</t>
  </si>
  <si>
    <t>按照制作预算（130w）的7%收取，包含：
- 制作TVC视频制作监管，包含参与选择导演、PPM、Review、视频拍摄、A copy、B copy、配音等后期执行
- KV制作监管，包含参与选择摄影师、PPM、Review、拍片、选片、修片、合图等
*按照ratecard收取</t>
    <phoneticPr fontId="6" type="noConversion"/>
  </si>
  <si>
    <t>代言人拍摄创意监管</t>
    <phoneticPr fontId="6" type="noConversion"/>
  </si>
  <si>
    <t>次</t>
    <phoneticPr fontId="6" type="noConversion"/>
  </si>
  <si>
    <t>新增需求</t>
    <phoneticPr fontId="6" type="noConversion"/>
  </si>
  <si>
    <t>女性意见领袖监管</t>
    <phoneticPr fontId="14" type="noConversion"/>
  </si>
  <si>
    <t>女性运动意见领袖合作洽谈&amp;内容监管</t>
    <phoneticPr fontId="6" type="noConversion"/>
  </si>
  <si>
    <t>次</t>
    <phoneticPr fontId="14" type="noConversion"/>
  </si>
  <si>
    <t>根据合作费用（524,488）的7%收取，包含：
- 前期寻找合适的意见领袖人选并完成合作意向洽谈
- 负责达人在品牌拍摄现场执行，配合品牌拍摄需求
- 提供达人内容制作需求，负责与品牌和达人之间的三方沟通
- 监管达人内容产出质量，符合品牌要求</t>
    <phoneticPr fontId="6" type="noConversion"/>
  </si>
  <si>
    <t>social 物料设计</t>
    <phoneticPr fontId="6" type="noConversion"/>
  </si>
  <si>
    <t>小红书IP合作创意监管</t>
    <phoneticPr fontId="6" type="noConversion"/>
  </si>
  <si>
    <t>套</t>
  </si>
  <si>
    <r>
      <t>按照非硬广预算（</t>
    </r>
    <r>
      <rPr>
        <sz val="15"/>
        <color rgb="FFFF0000"/>
        <rFont val="微软雅黑"/>
        <family val="2"/>
        <charset val="134"/>
      </rPr>
      <t>100w</t>
    </r>
    <r>
      <rPr>
        <sz val="15"/>
        <color theme="1"/>
        <rFont val="微软雅黑"/>
        <family val="2"/>
        <charset val="134"/>
      </rPr>
      <t>）5%收取，包括：
- 运动意见领袖&amp;IP合作需求文档撰写
- 平台共创内容质量监管
- 协调三方沟通，把控执行进度</t>
    </r>
    <phoneticPr fontId="6" type="noConversion"/>
  </si>
  <si>
    <t>小红书资源包点位设计</t>
    <phoneticPr fontId="6" type="noConversion"/>
  </si>
  <si>
    <t>套</t>
    <phoneticPr fontId="6" type="noConversion"/>
  </si>
  <si>
    <t>TBD，根据小红书资源包MR要求输出素材，包含小美说social 共创海报*1、笔记内容*2、活动页H5设计*5屏、品牌展示专区-高级橱窗、静态开屏等等，约15张
*最终按照资源包交付内容结算</t>
    <phoneticPr fontId="6" type="noConversion"/>
  </si>
  <si>
    <t>官方微信设计</t>
    <phoneticPr fontId="6" type="noConversion"/>
  </si>
  <si>
    <t>篇</t>
    <phoneticPr fontId="6" type="noConversion"/>
  </si>
  <si>
    <t>李宁官方微信长图文设计，5屏内</t>
    <phoneticPr fontId="6" type="noConversion"/>
  </si>
  <si>
    <t>官方小红书poster设计</t>
    <phoneticPr fontId="6" type="noConversion"/>
  </si>
  <si>
    <t>张</t>
    <phoneticPr fontId="6" type="noConversion"/>
  </si>
  <si>
    <t>李宁官方小红书图文设计
*数量TBD，按最终交付数量结算</t>
    <phoneticPr fontId="6" type="noConversion"/>
  </si>
  <si>
    <t>拍摄制作第三方费用</t>
    <phoneticPr fontId="6" type="noConversion"/>
  </si>
  <si>
    <t>KV&amp;video</t>
    <phoneticPr fontId="6" type="noConversion"/>
  </si>
  <si>
    <t>女性运动意见领袖KV 拍摄制作</t>
    <phoneticPr fontId="6" type="noConversion"/>
  </si>
  <si>
    <t>拍摄地：上海 预计拍摄日：1/10-15
*目前为预估费用，以最终实际费用明细为准</t>
    <phoneticPr fontId="6" type="noConversion"/>
  </si>
  <si>
    <t>agency 差旅</t>
    <phoneticPr fontId="6" type="noConversion"/>
  </si>
  <si>
    <t>集团代言人拍摄</t>
    <phoneticPr fontId="6" type="noConversion"/>
  </si>
  <si>
    <t>目前为预估费用，待客户提供具体brief</t>
    <phoneticPr fontId="6" type="noConversion"/>
  </si>
  <si>
    <t>sub-total</t>
  </si>
  <si>
    <t>税费（6%）</t>
  </si>
  <si>
    <t>最终含税总价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</si>
</sst>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 &quot;¥&quot;* #,##0.00_ ;_ &quot;¥&quot;* \-#,##0.00_ ;_ &quot;¥&quot;* &quot;-&quot;??_ ;_ @_ "/>
    <numFmt numFmtId="176" formatCode="yyyy/m/d;@"/>
    <numFmt numFmtId="177" formatCode="_ * #,##0_ ;_ * \-#,##0_ ;_ * &quot;-&quot;??_ ;_ @_ "/>
    <numFmt numFmtId="178" formatCode="_ &quot;¥&quot;* #,##0_ ;_ &quot;¥&quot;* \-#,##0_ ;_ &quot;¥&quot;* &quot;-&quot;??_ ;_ @_ "/>
    <numFmt numFmtId="179" formatCode="&quot;¥&quot;#,##0.00_);[Red]\(&quot;¥&quot;#,##0.00\)"/>
  </numFmts>
  <fonts count="17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2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15"/>
      <color theme="0"/>
      <name val="微软雅黑"/>
      <family val="2"/>
      <charset val="134"/>
    </font>
    <font>
      <sz val="15"/>
      <color theme="1"/>
      <name val="微软雅黑"/>
      <family val="2"/>
      <charset val="134"/>
    </font>
    <font>
      <sz val="9"/>
      <name val="等线"/>
      <family val="2"/>
      <charset val="134"/>
      <scheme val="minor"/>
    </font>
    <font>
      <b/>
      <sz val="15"/>
      <color theme="1"/>
      <name val="微软雅黑"/>
      <family val="2"/>
      <charset val="134"/>
    </font>
    <font>
      <sz val="15"/>
      <name val="微软雅黑"/>
      <family val="2"/>
      <charset val="134"/>
    </font>
    <font>
      <sz val="12"/>
      <color theme="1"/>
      <name val="等线"/>
      <family val="2"/>
      <charset val="134"/>
      <scheme val="minor"/>
    </font>
    <font>
      <sz val="12"/>
      <name val="等线"/>
      <family val="2"/>
      <charset val="134"/>
      <scheme val="minor"/>
    </font>
    <font>
      <sz val="15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15"/>
      <color rgb="FFFF0000"/>
      <name val="微软雅黑"/>
      <family val="2"/>
      <charset val="134"/>
    </font>
    <font>
      <sz val="9"/>
      <name val="新細明體"/>
      <family val="1"/>
      <charset val="136"/>
    </font>
    <font>
      <sz val="12"/>
      <color theme="1"/>
      <name val="等线"/>
      <family val="2"/>
      <charset val="128"/>
      <scheme val="minor"/>
    </font>
    <font>
      <b/>
      <sz val="15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5" fillId="0" borderId="0">
      <alignment vertical="center"/>
    </xf>
  </cellStyleXfs>
  <cellXfs count="97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76" fontId="5" fillId="0" borderId="7" xfId="0" applyNumberFormat="1" applyFont="1" applyBorder="1" applyAlignment="1">
      <alignment horizontal="center" vertical="center" wrapText="1"/>
    </xf>
    <xf numFmtId="14" fontId="5" fillId="0" borderId="8" xfId="0" applyNumberFormat="1" applyFont="1" applyBorder="1" applyAlignment="1">
      <alignment horizontal="center" vertical="center" wrapText="1"/>
    </xf>
    <xf numFmtId="14" fontId="5" fillId="0" borderId="10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9" fontId="5" fillId="0" borderId="12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7" fillId="0" borderId="15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/>
    </xf>
    <xf numFmtId="177" fontId="8" fillId="0" borderId="19" xfId="0" applyNumberFormat="1" applyFont="1" applyBorder="1" applyAlignment="1">
      <alignment horizontal="center" vertical="center"/>
    </xf>
    <xf numFmtId="178" fontId="8" fillId="0" borderId="19" xfId="1" applyNumberFormat="1" applyFont="1" applyFill="1" applyBorder="1" applyAlignment="1">
      <alignment horizontal="center" vertical="center"/>
    </xf>
    <xf numFmtId="0" fontId="5" fillId="0" borderId="19" xfId="0" applyFont="1" applyBorder="1" applyAlignment="1">
      <alignment horizontal="left" vertical="center" wrapText="1"/>
    </xf>
    <xf numFmtId="0" fontId="7" fillId="0" borderId="20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/>
    </xf>
    <xf numFmtId="0" fontId="10" fillId="0" borderId="18" xfId="0" applyFont="1" applyBorder="1" applyAlignment="1">
      <alignment vertical="center"/>
    </xf>
    <xf numFmtId="178" fontId="5" fillId="0" borderId="19" xfId="1" applyNumberFormat="1" applyFont="1" applyFill="1" applyBorder="1" applyAlignment="1">
      <alignment horizontal="center" vertical="center"/>
    </xf>
    <xf numFmtId="0" fontId="5" fillId="0" borderId="17" xfId="0" quotePrefix="1" applyFont="1" applyBorder="1" applyAlignment="1">
      <alignment horizontal="left" vertical="center" wrapText="1"/>
    </xf>
    <xf numFmtId="0" fontId="5" fillId="0" borderId="21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11" fillId="0" borderId="22" xfId="0" applyFont="1" applyBorder="1" applyAlignment="1">
      <alignment vertical="center"/>
    </xf>
    <xf numFmtId="0" fontId="8" fillId="0" borderId="18" xfId="0" applyFont="1" applyBorder="1" applyAlignment="1">
      <alignment horizontal="center" vertical="center" wrapText="1"/>
    </xf>
    <xf numFmtId="178" fontId="5" fillId="0" borderId="19" xfId="1" applyNumberFormat="1" applyFont="1" applyBorder="1" applyAlignment="1">
      <alignment horizontal="center" vertical="center"/>
    </xf>
    <xf numFmtId="178" fontId="8" fillId="0" borderId="19" xfId="1" applyNumberFormat="1" applyFont="1" applyBorder="1" applyAlignment="1">
      <alignment horizontal="center" vertical="center"/>
    </xf>
    <xf numFmtId="0" fontId="5" fillId="0" borderId="17" xfId="0" applyFont="1" applyBorder="1" applyAlignment="1">
      <alignment horizontal="left" vertical="center" wrapText="1"/>
    </xf>
    <xf numFmtId="0" fontId="12" fillId="3" borderId="0" xfId="0" applyFont="1" applyFill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/>
    </xf>
    <xf numFmtId="177" fontId="5" fillId="0" borderId="19" xfId="0" applyNumberFormat="1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177" fontId="13" fillId="0" borderId="19" xfId="0" applyNumberFormat="1" applyFont="1" applyBorder="1" applyAlignment="1">
      <alignment horizontal="center" vertical="center"/>
    </xf>
    <xf numFmtId="178" fontId="13" fillId="0" borderId="19" xfId="1" applyNumberFormat="1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178" fontId="9" fillId="0" borderId="0" xfId="0" applyNumberFormat="1" applyFont="1" applyAlignment="1">
      <alignment vertical="center"/>
    </xf>
    <xf numFmtId="0" fontId="5" fillId="0" borderId="21" xfId="0" quotePrefix="1" applyFont="1" applyBorder="1" applyAlignment="1">
      <alignment horizontal="left" vertical="center" wrapText="1"/>
    </xf>
    <xf numFmtId="0" fontId="5" fillId="0" borderId="18" xfId="0" quotePrefix="1" applyFont="1" applyBorder="1" applyAlignment="1">
      <alignment horizontal="left" vertical="center" wrapText="1"/>
    </xf>
    <xf numFmtId="0" fontId="13" fillId="0" borderId="17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/>
    </xf>
    <xf numFmtId="0" fontId="13" fillId="0" borderId="17" xfId="0" quotePrefix="1" applyFont="1" applyBorder="1" applyAlignment="1">
      <alignment horizontal="left" vertical="center" wrapText="1"/>
    </xf>
    <xf numFmtId="0" fontId="13" fillId="0" borderId="21" xfId="0" quotePrefix="1" applyFont="1" applyBorder="1" applyAlignment="1">
      <alignment horizontal="left" vertical="center" wrapText="1"/>
    </xf>
    <xf numFmtId="0" fontId="13" fillId="0" borderId="18" xfId="0" quotePrefix="1" applyFont="1" applyBorder="1" applyAlignment="1">
      <alignment horizontal="left" vertical="center" wrapText="1"/>
    </xf>
    <xf numFmtId="0" fontId="7" fillId="0" borderId="19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5" fillId="0" borderId="17" xfId="0" quotePrefix="1" applyFont="1" applyBorder="1" applyAlignment="1">
      <alignment horizontal="center" vertical="center" wrapText="1"/>
    </xf>
    <xf numFmtId="0" fontId="5" fillId="0" borderId="21" xfId="0" quotePrefix="1" applyFont="1" applyBorder="1" applyAlignment="1">
      <alignment horizontal="center" vertical="center" wrapText="1"/>
    </xf>
    <xf numFmtId="0" fontId="5" fillId="0" borderId="18" xfId="0" quotePrefix="1" applyFont="1" applyBorder="1" applyAlignment="1">
      <alignment horizontal="center" vertical="center" wrapText="1"/>
    </xf>
    <xf numFmtId="0" fontId="7" fillId="5" borderId="17" xfId="0" applyFont="1" applyFill="1" applyBorder="1" applyAlignment="1">
      <alignment horizontal="right" vertical="center"/>
    </xf>
    <xf numFmtId="0" fontId="7" fillId="5" borderId="21" xfId="0" applyFont="1" applyFill="1" applyBorder="1" applyAlignment="1">
      <alignment horizontal="right" vertical="center"/>
    </xf>
    <xf numFmtId="0" fontId="7" fillId="5" borderId="18" xfId="0" applyFont="1" applyFill="1" applyBorder="1" applyAlignment="1">
      <alignment horizontal="right" vertical="center"/>
    </xf>
    <xf numFmtId="178" fontId="5" fillId="5" borderId="19" xfId="2" applyNumberFormat="1" applyFont="1" applyFill="1" applyBorder="1" applyAlignment="1">
      <alignment horizontal="center" vertical="center"/>
    </xf>
    <xf numFmtId="178" fontId="5" fillId="5" borderId="17" xfId="3" applyNumberFormat="1" applyFont="1" applyFill="1" applyBorder="1" applyAlignment="1">
      <alignment horizontal="left" vertical="center" wrapText="1"/>
    </xf>
    <xf numFmtId="0" fontId="5" fillId="5" borderId="21" xfId="3" applyFont="1" applyFill="1" applyBorder="1" applyAlignment="1">
      <alignment horizontal="left" vertical="center" wrapText="1"/>
    </xf>
    <xf numFmtId="0" fontId="5" fillId="5" borderId="18" xfId="3" applyFont="1" applyFill="1" applyBorder="1" applyAlignment="1">
      <alignment horizontal="left" vertical="center" wrapText="1"/>
    </xf>
    <xf numFmtId="0" fontId="16" fillId="5" borderId="19" xfId="0" applyFont="1" applyFill="1" applyBorder="1" applyAlignment="1">
      <alignment horizontal="right" vertical="center"/>
    </xf>
    <xf numFmtId="0" fontId="5" fillId="5" borderId="20" xfId="3" applyFont="1" applyFill="1" applyBorder="1" applyAlignment="1">
      <alignment horizontal="center" vertical="center" wrapText="1"/>
    </xf>
    <xf numFmtId="0" fontId="5" fillId="5" borderId="0" xfId="3" applyFont="1" applyFill="1" applyAlignment="1">
      <alignment horizontal="center" vertical="center" wrapText="1"/>
    </xf>
    <xf numFmtId="178" fontId="7" fillId="5" borderId="17" xfId="1" applyNumberFormat="1" applyFont="1" applyFill="1" applyBorder="1">
      <alignment vertical="center"/>
    </xf>
    <xf numFmtId="0" fontId="5" fillId="5" borderId="20" xfId="0" applyFont="1" applyFill="1" applyBorder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179" fontId="2" fillId="0" borderId="0" xfId="0" applyNumberFormat="1" applyFont="1" applyAlignment="1">
      <alignment vertical="center"/>
    </xf>
  </cellXfs>
  <cellStyles count="4">
    <cellStyle name="パーセント 2" xfId="2" xr:uid="{7355474C-8790-42C7-8DC7-9DC18915D28B}"/>
    <cellStyle name="標準 2" xfId="3" xr:uid="{24824653-4A88-412D-98B6-A636DCCEAEAA}"/>
    <cellStyle name="常规" xfId="0" builtinId="0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26"/>
  <sheetViews>
    <sheetView tabSelected="1" workbookViewId="0">
      <selection activeCell="C5" sqref="C5:E5"/>
    </sheetView>
  </sheetViews>
  <sheetFormatPr defaultColWidth="11" defaultRowHeight="17.25" x14ac:dyDescent="0.2"/>
  <cols>
    <col min="1" max="1" width="3.625" style="2" customWidth="1"/>
    <col min="2" max="2" width="16.375" style="1" customWidth="1"/>
    <col min="3" max="3" width="27.625" style="1" customWidth="1"/>
    <col min="4" max="4" width="36.625" style="1" customWidth="1"/>
    <col min="5" max="5" width="48.375" style="1" customWidth="1"/>
    <col min="6" max="6" width="24.875" style="1" customWidth="1"/>
    <col min="7" max="7" width="18.875" style="1" customWidth="1"/>
    <col min="8" max="8" width="20.875" style="1" customWidth="1"/>
    <col min="9" max="9" width="19.875" style="1" customWidth="1"/>
    <col min="10" max="10" width="23.625" style="1" customWidth="1"/>
    <col min="11" max="14" width="11" style="1"/>
    <col min="15" max="15" width="21.375" style="1" customWidth="1"/>
    <col min="16" max="16" width="34.625" style="2" customWidth="1"/>
    <col min="17" max="16384" width="11" style="2"/>
  </cols>
  <sheetData>
    <row r="1" spans="2:16" ht="18" thickBot="1" x14ac:dyDescent="0.25"/>
    <row r="2" spans="2:16" ht="21.75" x14ac:dyDescent="0.2">
      <c r="B2" s="3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5"/>
    </row>
    <row r="3" spans="2:16" ht="21.75" x14ac:dyDescent="0.2">
      <c r="B3" s="6" t="s">
        <v>1</v>
      </c>
      <c r="C3" s="7" t="s">
        <v>2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8"/>
    </row>
    <row r="4" spans="2:16" ht="21.75" x14ac:dyDescent="0.2">
      <c r="B4" s="6" t="s">
        <v>3</v>
      </c>
      <c r="C4" s="9" t="s">
        <v>4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10"/>
    </row>
    <row r="5" spans="2:16" ht="21.75" x14ac:dyDescent="0.2">
      <c r="B5" s="6" t="s">
        <v>5</v>
      </c>
      <c r="C5" s="11" t="s">
        <v>6</v>
      </c>
      <c r="D5" s="11"/>
      <c r="E5" s="11"/>
      <c r="F5" s="12" t="s">
        <v>7</v>
      </c>
      <c r="G5" s="13" t="s">
        <v>8</v>
      </c>
      <c r="H5" s="14"/>
      <c r="I5" s="15"/>
      <c r="J5" s="12" t="s">
        <v>9</v>
      </c>
      <c r="K5" s="16">
        <v>45988</v>
      </c>
      <c r="L5" s="17"/>
      <c r="M5" s="17"/>
      <c r="N5" s="17"/>
      <c r="O5" s="18"/>
    </row>
    <row r="6" spans="2:16" ht="22.5" thickBot="1" x14ac:dyDescent="0.25">
      <c r="B6" s="19" t="s">
        <v>10</v>
      </c>
      <c r="C6" s="20" t="s">
        <v>11</v>
      </c>
      <c r="D6" s="20"/>
      <c r="E6" s="20"/>
      <c r="F6" s="21" t="s">
        <v>12</v>
      </c>
      <c r="G6" s="21" t="s">
        <v>13</v>
      </c>
      <c r="H6" s="21" t="s">
        <v>14</v>
      </c>
      <c r="I6" s="21">
        <v>18621901038</v>
      </c>
      <c r="J6" s="21" t="s">
        <v>15</v>
      </c>
      <c r="K6" s="22">
        <v>0.06</v>
      </c>
      <c r="L6" s="20"/>
      <c r="M6" s="21" t="s">
        <v>16</v>
      </c>
      <c r="N6" s="20" t="s">
        <v>17</v>
      </c>
      <c r="O6" s="23"/>
    </row>
    <row r="8" spans="2:16" ht="21.75" x14ac:dyDescent="0.2">
      <c r="B8" s="24" t="s">
        <v>18</v>
      </c>
      <c r="C8" s="24" t="s">
        <v>19</v>
      </c>
      <c r="D8" s="25" t="s">
        <v>20</v>
      </c>
      <c r="E8" s="25"/>
      <c r="F8" s="24" t="s">
        <v>21</v>
      </c>
      <c r="G8" s="24" t="s">
        <v>22</v>
      </c>
      <c r="H8" s="24" t="s">
        <v>23</v>
      </c>
      <c r="I8" s="24" t="s">
        <v>24</v>
      </c>
      <c r="J8" s="26" t="s">
        <v>25</v>
      </c>
      <c r="K8" s="27"/>
      <c r="L8" s="27"/>
      <c r="M8" s="27"/>
      <c r="N8" s="27"/>
      <c r="O8" s="27"/>
      <c r="P8" s="28" t="s">
        <v>26</v>
      </c>
    </row>
    <row r="9" spans="2:16" ht="43.5" x14ac:dyDescent="0.2">
      <c r="B9" s="29" t="s">
        <v>27</v>
      </c>
      <c r="C9" s="30" t="s">
        <v>28</v>
      </c>
      <c r="D9" s="31" t="s">
        <v>29</v>
      </c>
      <c r="E9" s="32"/>
      <c r="F9" s="33" t="s">
        <v>30</v>
      </c>
      <c r="G9" s="33">
        <v>1</v>
      </c>
      <c r="H9" s="34">
        <f>3000000*0.05</f>
        <v>150000</v>
      </c>
      <c r="I9" s="35">
        <f t="shared" ref="I9:I22" si="0">H9*G9</f>
        <v>150000</v>
      </c>
      <c r="J9" s="36" t="s">
        <v>31</v>
      </c>
      <c r="K9" s="36"/>
      <c r="L9" s="36"/>
      <c r="M9" s="36"/>
      <c r="N9" s="36"/>
      <c r="O9" s="36"/>
    </row>
    <row r="10" spans="2:16" ht="21.75" x14ac:dyDescent="0.2">
      <c r="B10" s="37"/>
      <c r="C10" s="38" t="s">
        <v>32</v>
      </c>
      <c r="D10" s="31" t="s">
        <v>33</v>
      </c>
      <c r="E10" s="39"/>
      <c r="F10" s="33" t="s">
        <v>34</v>
      </c>
      <c r="G10" s="33">
        <v>3</v>
      </c>
      <c r="H10" s="40">
        <v>20000</v>
      </c>
      <c r="I10" s="40">
        <f t="shared" si="0"/>
        <v>60000</v>
      </c>
      <c r="J10" s="41" t="s">
        <v>35</v>
      </c>
      <c r="K10" s="42"/>
      <c r="L10" s="42"/>
      <c r="M10" s="42"/>
      <c r="N10" s="42"/>
      <c r="O10" s="43"/>
    </row>
    <row r="11" spans="2:16" ht="21.75" x14ac:dyDescent="0.2">
      <c r="B11" s="37"/>
      <c r="C11" s="44"/>
      <c r="D11" s="31" t="s">
        <v>36</v>
      </c>
      <c r="E11" s="45"/>
      <c r="F11" s="33" t="s">
        <v>37</v>
      </c>
      <c r="G11" s="33">
        <f>1+3+6</f>
        <v>10</v>
      </c>
      <c r="H11" s="46">
        <v>15000</v>
      </c>
      <c r="I11" s="46">
        <f t="shared" si="0"/>
        <v>150000</v>
      </c>
      <c r="J11" s="41" t="s">
        <v>38</v>
      </c>
      <c r="K11" s="42"/>
      <c r="L11" s="42"/>
      <c r="M11" s="42"/>
      <c r="N11" s="42"/>
      <c r="O11" s="43"/>
    </row>
    <row r="12" spans="2:16" ht="21.75" x14ac:dyDescent="0.2">
      <c r="B12" s="37"/>
      <c r="C12" s="44"/>
      <c r="D12" s="31" t="s">
        <v>39</v>
      </c>
      <c r="E12" s="45"/>
      <c r="F12" s="33" t="s">
        <v>37</v>
      </c>
      <c r="G12" s="33">
        <v>10</v>
      </c>
      <c r="H12" s="47">
        <v>2500</v>
      </c>
      <c r="I12" s="47">
        <f t="shared" si="0"/>
        <v>25000</v>
      </c>
      <c r="J12" s="48" t="s">
        <v>40</v>
      </c>
      <c r="K12" s="42"/>
      <c r="L12" s="42"/>
      <c r="M12" s="42"/>
      <c r="N12" s="42"/>
      <c r="O12" s="43"/>
      <c r="P12" s="49" t="s">
        <v>41</v>
      </c>
    </row>
    <row r="13" spans="2:16" ht="21.75" x14ac:dyDescent="0.2">
      <c r="B13" s="37"/>
      <c r="C13" s="50" t="s">
        <v>42</v>
      </c>
      <c r="D13" s="51" t="s">
        <v>43</v>
      </c>
      <c r="E13" s="52"/>
      <c r="F13" s="53" t="s">
        <v>30</v>
      </c>
      <c r="G13" s="53">
        <v>1</v>
      </c>
      <c r="H13" s="54">
        <f>0.07*1300000</f>
        <v>91000.000000000015</v>
      </c>
      <c r="I13" s="46">
        <f t="shared" si="0"/>
        <v>91000.000000000015</v>
      </c>
      <c r="J13" s="48" t="s">
        <v>44</v>
      </c>
      <c r="K13" s="42"/>
      <c r="L13" s="42"/>
      <c r="M13" s="42"/>
      <c r="N13" s="42"/>
      <c r="O13" s="43"/>
    </row>
    <row r="14" spans="2:16" ht="21.75" x14ac:dyDescent="0.2">
      <c r="B14" s="37"/>
      <c r="C14" s="55"/>
      <c r="D14" s="51" t="s">
        <v>45</v>
      </c>
      <c r="E14" s="52"/>
      <c r="F14" s="53" t="s">
        <v>46</v>
      </c>
      <c r="G14" s="53">
        <v>1</v>
      </c>
      <c r="H14" s="54">
        <f>0.07*2000000</f>
        <v>140000</v>
      </c>
      <c r="I14" s="46">
        <f t="shared" si="0"/>
        <v>140000</v>
      </c>
      <c r="J14" s="56" t="s">
        <v>47</v>
      </c>
      <c r="K14" s="57"/>
      <c r="L14" s="57"/>
      <c r="M14" s="57"/>
      <c r="N14" s="57"/>
      <c r="O14" s="58"/>
    </row>
    <row r="15" spans="2:16" ht="21.75" x14ac:dyDescent="0.2">
      <c r="B15" s="37"/>
      <c r="C15" s="59" t="s">
        <v>48</v>
      </c>
      <c r="D15" s="31" t="s">
        <v>49</v>
      </c>
      <c r="E15" s="39"/>
      <c r="F15" s="33" t="s">
        <v>50</v>
      </c>
      <c r="G15" s="33">
        <v>1</v>
      </c>
      <c r="H15" s="40">
        <f>0.07*524488</f>
        <v>36714.160000000003</v>
      </c>
      <c r="I15" s="40">
        <f>H15*G15</f>
        <v>36714.160000000003</v>
      </c>
      <c r="J15" s="41" t="s">
        <v>51</v>
      </c>
      <c r="K15" s="42"/>
      <c r="L15" s="42"/>
      <c r="M15" s="42"/>
      <c r="N15" s="42"/>
      <c r="O15" s="43"/>
    </row>
    <row r="16" spans="2:16" ht="21.75" x14ac:dyDescent="0.2">
      <c r="B16" s="37"/>
      <c r="C16" s="50" t="s">
        <v>52</v>
      </c>
      <c r="D16" s="60" t="s">
        <v>53</v>
      </c>
      <c r="E16" s="61"/>
      <c r="F16" s="53" t="s">
        <v>54</v>
      </c>
      <c r="G16" s="53">
        <v>1</v>
      </c>
      <c r="H16" s="62">
        <f>1000000*0.05</f>
        <v>50000</v>
      </c>
      <c r="I16" s="63">
        <f t="shared" si="0"/>
        <v>50000</v>
      </c>
      <c r="J16" s="41" t="s">
        <v>55</v>
      </c>
      <c r="K16" s="42"/>
      <c r="L16" s="42"/>
      <c r="M16" s="42"/>
      <c r="N16" s="42"/>
      <c r="O16" s="43"/>
    </row>
    <row r="17" spans="2:18" ht="21.75" x14ac:dyDescent="0.2">
      <c r="B17" s="37"/>
      <c r="C17" s="64"/>
      <c r="D17" s="60" t="s">
        <v>56</v>
      </c>
      <c r="E17" s="65"/>
      <c r="F17" s="53" t="s">
        <v>57</v>
      </c>
      <c r="G17" s="53">
        <v>1</v>
      </c>
      <c r="H17" s="54">
        <f>40000</f>
        <v>40000</v>
      </c>
      <c r="I17" s="46">
        <f t="shared" si="0"/>
        <v>40000</v>
      </c>
      <c r="J17" s="66" t="s">
        <v>58</v>
      </c>
      <c r="K17" s="67"/>
      <c r="L17" s="67"/>
      <c r="M17" s="67"/>
      <c r="N17" s="67"/>
      <c r="O17" s="67"/>
      <c r="R17" s="68"/>
    </row>
    <row r="18" spans="2:18" ht="21.75" x14ac:dyDescent="0.2">
      <c r="B18" s="37"/>
      <c r="C18" s="64"/>
      <c r="D18" s="60" t="s">
        <v>59</v>
      </c>
      <c r="E18" s="61"/>
      <c r="F18" s="53" t="s">
        <v>60</v>
      </c>
      <c r="G18" s="53">
        <v>1</v>
      </c>
      <c r="H18" s="54">
        <f>8000</f>
        <v>8000</v>
      </c>
      <c r="I18" s="46">
        <f t="shared" si="0"/>
        <v>8000</v>
      </c>
      <c r="J18" s="41" t="s">
        <v>61</v>
      </c>
      <c r="K18" s="69"/>
      <c r="L18" s="69"/>
      <c r="M18" s="69"/>
      <c r="N18" s="69"/>
      <c r="O18" s="70"/>
      <c r="R18" s="68"/>
    </row>
    <row r="19" spans="2:18" ht="21.75" x14ac:dyDescent="0.2">
      <c r="B19" s="37"/>
      <c r="C19" s="55"/>
      <c r="D19" s="71" t="s">
        <v>62</v>
      </c>
      <c r="E19" s="72"/>
      <c r="F19" s="73" t="s">
        <v>63</v>
      </c>
      <c r="G19" s="73">
        <v>5</v>
      </c>
      <c r="H19" s="62">
        <v>2500</v>
      </c>
      <c r="I19" s="63">
        <f t="shared" si="0"/>
        <v>12500</v>
      </c>
      <c r="J19" s="74" t="s">
        <v>64</v>
      </c>
      <c r="K19" s="75"/>
      <c r="L19" s="75"/>
      <c r="M19" s="75"/>
      <c r="N19" s="75"/>
      <c r="O19" s="76"/>
      <c r="R19" s="68"/>
    </row>
    <row r="20" spans="2:18" ht="21.75" x14ac:dyDescent="0.2">
      <c r="B20" s="77" t="s">
        <v>65</v>
      </c>
      <c r="C20" s="65" t="s">
        <v>66</v>
      </c>
      <c r="D20" s="78" t="s">
        <v>67</v>
      </c>
      <c r="E20" s="72"/>
      <c r="F20" s="73" t="s">
        <v>46</v>
      </c>
      <c r="G20" s="73">
        <v>1</v>
      </c>
      <c r="H20" s="62">
        <f>1600000/1.06</f>
        <v>1509433.9622641508</v>
      </c>
      <c r="I20" s="63">
        <f t="shared" si="0"/>
        <v>1509433.9622641508</v>
      </c>
      <c r="J20" s="74" t="s">
        <v>68</v>
      </c>
      <c r="K20" s="75"/>
      <c r="L20" s="75"/>
      <c r="M20" s="75"/>
      <c r="N20" s="75"/>
      <c r="O20" s="76"/>
      <c r="P20" s="49" t="s">
        <v>41</v>
      </c>
      <c r="R20" s="68"/>
    </row>
    <row r="21" spans="2:18" ht="21.75" x14ac:dyDescent="0.2">
      <c r="B21" s="77"/>
      <c r="C21" s="65"/>
      <c r="D21" s="79" t="s">
        <v>69</v>
      </c>
      <c r="E21" s="79"/>
      <c r="F21" s="33" t="s">
        <v>46</v>
      </c>
      <c r="G21" s="33">
        <v>1</v>
      </c>
      <c r="H21" s="34">
        <v>45000</v>
      </c>
      <c r="I21" s="47">
        <f t="shared" si="0"/>
        <v>45000</v>
      </c>
      <c r="J21" s="80"/>
      <c r="K21" s="81"/>
      <c r="L21" s="81"/>
      <c r="M21" s="81"/>
      <c r="N21" s="81"/>
      <c r="O21" s="82"/>
      <c r="P21" s="49" t="s">
        <v>41</v>
      </c>
      <c r="R21" s="68"/>
    </row>
    <row r="22" spans="2:18" ht="21.75" x14ac:dyDescent="0.2">
      <c r="B22" s="77"/>
      <c r="C22" s="65"/>
      <c r="D22" s="78" t="s">
        <v>70</v>
      </c>
      <c r="E22" s="78"/>
      <c r="F22" s="73" t="s">
        <v>46</v>
      </c>
      <c r="G22" s="73">
        <v>1</v>
      </c>
      <c r="H22" s="62">
        <v>2000000</v>
      </c>
      <c r="I22" s="63">
        <f t="shared" si="0"/>
        <v>2000000</v>
      </c>
      <c r="J22" s="74" t="s">
        <v>71</v>
      </c>
      <c r="K22" s="75"/>
      <c r="L22" s="75"/>
      <c r="M22" s="75"/>
      <c r="N22" s="75"/>
      <c r="O22" s="76"/>
      <c r="P22" s="49" t="s">
        <v>41</v>
      </c>
      <c r="R22" s="68"/>
    </row>
    <row r="23" spans="2:18" ht="21.75" x14ac:dyDescent="0.2">
      <c r="B23" s="83" t="s">
        <v>72</v>
      </c>
      <c r="C23" s="84"/>
      <c r="D23" s="84"/>
      <c r="E23" s="84"/>
      <c r="F23" s="84"/>
      <c r="G23" s="84"/>
      <c r="H23" s="85"/>
      <c r="I23" s="86">
        <f>SUM(I9:I22)</f>
        <v>4317648.1222641505</v>
      </c>
      <c r="J23" s="87"/>
      <c r="K23" s="88"/>
      <c r="L23" s="88"/>
      <c r="M23" s="88"/>
      <c r="N23" s="88"/>
      <c r="O23" s="89"/>
    </row>
    <row r="24" spans="2:18" ht="21.75" x14ac:dyDescent="0.2">
      <c r="B24" s="90" t="s">
        <v>73</v>
      </c>
      <c r="C24" s="90"/>
      <c r="D24" s="90"/>
      <c r="E24" s="90"/>
      <c r="F24" s="90"/>
      <c r="G24" s="90"/>
      <c r="H24" s="90"/>
      <c r="I24" s="86">
        <f>I23*0.06</f>
        <v>259058.88733584902</v>
      </c>
      <c r="J24" s="91"/>
      <c r="K24" s="92"/>
      <c r="L24" s="92"/>
      <c r="M24" s="92"/>
      <c r="N24" s="92"/>
      <c r="O24" s="92"/>
    </row>
    <row r="25" spans="2:18" ht="21.75" x14ac:dyDescent="0.2">
      <c r="B25" s="83" t="s">
        <v>74</v>
      </c>
      <c r="C25" s="84"/>
      <c r="D25" s="84"/>
      <c r="E25" s="84"/>
      <c r="F25" s="84"/>
      <c r="G25" s="84"/>
      <c r="H25" s="85"/>
      <c r="I25" s="93">
        <f>I23+I24</f>
        <v>4576707.0095999995</v>
      </c>
      <c r="J25" s="94"/>
      <c r="K25" s="95"/>
      <c r="L25" s="95"/>
      <c r="M25" s="95"/>
      <c r="N25" s="95"/>
      <c r="O25" s="95"/>
    </row>
    <row r="26" spans="2:18" x14ac:dyDescent="0.2">
      <c r="I26" s="96"/>
    </row>
  </sheetData>
  <mergeCells count="48">
    <mergeCell ref="B23:H23"/>
    <mergeCell ref="J23:O23"/>
    <mergeCell ref="B24:H24"/>
    <mergeCell ref="J24:O24"/>
    <mergeCell ref="B25:H25"/>
    <mergeCell ref="B20:B22"/>
    <mergeCell ref="C20:C22"/>
    <mergeCell ref="D20:E20"/>
    <mergeCell ref="J20:O20"/>
    <mergeCell ref="D21:E21"/>
    <mergeCell ref="J21:O21"/>
    <mergeCell ref="D22:E22"/>
    <mergeCell ref="J22:O22"/>
    <mergeCell ref="C16:C19"/>
    <mergeCell ref="D16:E16"/>
    <mergeCell ref="J16:O16"/>
    <mergeCell ref="D17:E17"/>
    <mergeCell ref="J17:O17"/>
    <mergeCell ref="D18:E18"/>
    <mergeCell ref="J18:O18"/>
    <mergeCell ref="D19:E19"/>
    <mergeCell ref="J19:O19"/>
    <mergeCell ref="C13:C14"/>
    <mergeCell ref="D13:E13"/>
    <mergeCell ref="J13:O13"/>
    <mergeCell ref="D14:E14"/>
    <mergeCell ref="D15:E15"/>
    <mergeCell ref="J15:O15"/>
    <mergeCell ref="C10:C12"/>
    <mergeCell ref="D10:E10"/>
    <mergeCell ref="J10:O10"/>
    <mergeCell ref="D11:E11"/>
    <mergeCell ref="J11:O11"/>
    <mergeCell ref="D12:E12"/>
    <mergeCell ref="J12:O12"/>
    <mergeCell ref="C6:E6"/>
    <mergeCell ref="K6:L6"/>
    <mergeCell ref="N6:O6"/>
    <mergeCell ref="D8:E8"/>
    <mergeCell ref="J8:O8"/>
    <mergeCell ref="D9:E9"/>
    <mergeCell ref="J9:O9"/>
    <mergeCell ref="B2:O2"/>
    <mergeCell ref="C3:O3"/>
    <mergeCell ref="C4:O4"/>
    <mergeCell ref="C5:E5"/>
    <mergeCell ref="G5:I5"/>
    <mergeCell ref="K5:O5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Rex Lee</dc:creator>
  <cp:lastModifiedBy>Rex Lee</cp:lastModifiedBy>
  <dcterms:created xsi:type="dcterms:W3CDTF">2015-06-05T18:19:34Z</dcterms:created>
  <dcterms:modified xsi:type="dcterms:W3CDTF">2026-01-13T03:50:17Z</dcterms:modified>
</cp:coreProperties>
</file>